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BS" sheetId="1" r:id="rId1"/>
    <sheet name="P&amp;L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<sst xmlns="http://schemas.openxmlformats.org/spreadsheetml/2006/main" count="115" uniqueCount="85">
  <si>
    <t>Grup</t>
  </si>
  <si>
    <t>mii lei</t>
  </si>
  <si>
    <t>Credite şi avansuri acordate clienţilor – net(*)</t>
  </si>
  <si>
    <t>Active financiare evaluate la cost amortizat - instrumente de datorie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</si>
  <si>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</si>
  <si>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</si>
  <si>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</si>
  <si>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</si>
  <si>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</si>
  <si>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</si>
  <si>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</si>
  <si>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</si>
  <si>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</si>
  <si>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</si>
  <si>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</si>
  <si>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</si>
  <si>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</si>
  <si>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</si>
  <si>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</si>
  <si>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</si>
  <si>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</si>
  <si>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</si>
  <si>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</si>
  <si>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</si>
  <si>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>Venituri nete din dobânzi</t>
  </si>
  <si>
    <t>Venituri din speze şi comisioane</t>
  </si>
  <si>
    <t>Cheltuieli cu speze şi comisioane</t>
  </si>
  <si>
    <t>Venituri nete din speze şi comisioane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</si>
  <si>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</si>
  <si>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</si>
  <si>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</si>
  <si>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</si>
  <si>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</si>
  <si>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</si>
  <si>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</si>
  <si>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</si>
  <si>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</si>
  <si>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DIRECTOR GENERAL ADJUNCT </t>
  </si>
  <si>
    <t>GEORGE CĂLINESCU</t>
  </si>
  <si>
    <t>DIRECTOR GENERAL ADJUNCT</t>
  </si>
  <si>
    <t>Active aferente dreptului de utilizare</t>
  </si>
  <si>
    <t>Banca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</si>
  <si>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</si>
  <si>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</si>
  <si>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</si>
  <si>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</si>
  <si>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</si>
  <si>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Interese care nu controlează</t>
  </si>
  <si>
    <t>(*) la nivel consolidat include și datoriile financiare către deținătorii de unități de fond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</si>
  <si>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</si>
  <si>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</si>
  <si>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</si>
  <si>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</si>
  <si>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</si>
  <si>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Alte venituri similare din dobânzi</t>
  </si>
  <si>
    <t>Creanțe privind impozitul curent</t>
  </si>
  <si>
    <t>Instrumente derivate</t>
  </si>
  <si>
    <t>Rezerve privind activele financiare evaluate la valoarea justă prin alte elemente ale rezultatului global</t>
  </si>
  <si>
    <t>Plasamente la bănci și instituții publice</t>
  </si>
  <si>
    <t>Contribuția la Fondul de Garantare a Depozitelor Bancare și la Fondul de Rezoluție</t>
  </si>
  <si>
    <t>Active financiare deținute în vederea tranzacționării și evaluate la valoarea justă prin profit sau pierdere</t>
  </si>
  <si>
    <t>Active financiare evaluate obligatoriu la valoarea justă prin profit sau pierdere</t>
  </si>
  <si>
    <t>Creanțe privind impozitul amânat</t>
  </si>
  <si>
    <t>Provizioane pentru alte riscuri și angajamente de creditare</t>
  </si>
  <si>
    <t>Rezerva din reevaluarea imobilizărilor corporale și necorporale</t>
  </si>
  <si>
    <t>Cheltuieli cu dobânzile utilizând metoda dobânzii efective</t>
  </si>
  <si>
    <t>Numerar și conturi curente la bănci centrale</t>
  </si>
  <si>
    <t>Vs Dec-22</t>
  </si>
  <si>
    <t>RAZVAN BOB</t>
  </si>
  <si>
    <t>DIRECTOR PRELUCRARE DATE FINANCIARE</t>
  </si>
  <si>
    <t>SITUAŢIA CONSOLIDATĂ ȘI INDIVIDUALĂ A POZIŢIEI FINANCIARE LA 31 DECEMBRIE 2023</t>
  </si>
  <si>
    <t>∆ Dec-23</t>
  </si>
  <si>
    <t>CONTUL DE PROFIT SAU PIERDERE CONSOLIDAT ȘI INDIVIDUAL LA 31 DECEMBRIE 2023</t>
  </si>
  <si>
    <t>vs. Dec-22</t>
  </si>
  <si>
    <t>Câștig net/Pierdere netă( -) realizată aferentă activelor financiare evaluate la valoarea justă prin rezultatul global</t>
  </si>
  <si>
    <t>Câștig net/Pierdere netă (-) realizată aferentă activelor financiare evaluate obligatoriu la valoarea justă prin profit sau pierdere</t>
  </si>
  <si>
    <t>Cheltuieli nete(-)/Venituri nete(+) cu alte provizioane</t>
  </si>
  <si>
    <t>Nota: Situațiile financiare la 31.12.2023 preliminare nu sunt auditate sau revizuite, iar cele la 31.12.2022 sunt auditate.</t>
  </si>
  <si>
    <t>&gt;100%</t>
  </si>
  <si>
    <t>&lt;100%</t>
  </si>
  <si>
    <t>Investiţii în filiale</t>
  </si>
  <si>
    <t>Datorii din contracte de leasing</t>
  </si>
  <si>
    <t>Alte cheltuieli similare cu dobânzi</t>
  </si>
  <si>
    <t>Cheltuieli nete (-) cu ajustările de depreciere, pierderi așteptate pentru active  financiare care nu sunt evaluate la valoarea justă prin contul de profit sau pierdere</t>
  </si>
  <si>
    <t>Datorii cu impozit curent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</si>
</sst>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"/>
    <numFmt numFmtId="172" formatCode="#,##0.0"/>
    <numFmt numFmtId="173" formatCode="0.000%"/>
    <numFmt numFmtId="174" formatCode="0.000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7" fillId="0" borderId="0" xfId="0" applyFont="1" applyAlignment="1">
      <alignment/>
    </xf>
    <xf numFmtId="0" fontId="5" fillId="0" borderId="0" xfId="58" applyFont="1" applyAlignment="1">
      <alignment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43" fontId="4" fillId="0" borderId="0" xfId="4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10" fontId="5" fillId="0" borderId="13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5" fillId="0" borderId="13" xfId="58" applyNumberFormat="1" applyFont="1" applyBorder="1" applyAlignment="1">
      <alignment horizontal="right" wrapText="1"/>
      <protection/>
    </xf>
    <xf numFmtId="10" fontId="5" fillId="0" borderId="13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0" fontId="2" fillId="0" borderId="0" xfId="5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62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2" fillId="0" borderId="0" xfId="62" applyNumberFormat="1" applyFont="1" applyFill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8" applyFont="1" applyFill="1" applyAlignment="1">
      <alignment/>
      <protection/>
    </xf>
    <xf numFmtId="3" fontId="4" fillId="0" borderId="0" xfId="0" applyNumberFormat="1" applyFont="1" applyFill="1" applyAlignment="1">
      <alignment/>
    </xf>
    <xf numFmtId="43" fontId="4" fillId="0" borderId="0" xfId="62" applyNumberFormat="1" applyFont="1" applyFill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10" fontId="5" fillId="0" borderId="13" xfId="62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62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3" fontId="4" fillId="0" borderId="0" xfId="42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wrapText="1"/>
    </xf>
    <xf numFmtId="10" fontId="5" fillId="0" borderId="11" xfId="62" applyNumberFormat="1" applyFont="1" applyFill="1" applyBorder="1" applyAlignment="1">
      <alignment horizontal="right" wrapText="1"/>
    </xf>
    <xf numFmtId="10" fontId="5" fillId="0" borderId="14" xfId="6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165" fontId="2" fillId="0" borderId="0" xfId="42" applyNumberFormat="1" applyFont="1" applyFill="1" applyAlignment="1">
      <alignment horizontal="right" wrapText="1"/>
    </xf>
    <xf numFmtId="3" fontId="5" fillId="0" borderId="13" xfId="58" applyNumberFormat="1" applyFont="1" applyFill="1" applyBorder="1" applyAlignment="1">
      <alignment horizontal="right" wrapText="1"/>
      <protection/>
    </xf>
    <xf numFmtId="3" fontId="2" fillId="0" borderId="0" xfId="58" applyNumberFormat="1" applyFont="1" applyFill="1" applyAlignment="1">
      <alignment/>
      <protection/>
    </xf>
    <xf numFmtId="3" fontId="2" fillId="0" borderId="0" xfId="58" applyNumberFormat="1" applyFont="1" applyFill="1" applyBorder="1" applyAlignment="1">
      <alignment wrapText="1"/>
      <protection/>
    </xf>
    <xf numFmtId="0" fontId="2" fillId="0" borderId="0" xfId="58" applyFont="1" applyBorder="1" applyAlignment="1">
      <alignment horizontal="justify" vertical="center" wrapText="1"/>
      <protection/>
    </xf>
    <xf numFmtId="10" fontId="2" fillId="0" borderId="0" xfId="58" applyNumberFormat="1" applyFont="1" applyAlignment="1">
      <alignment/>
      <protection/>
    </xf>
    <xf numFmtId="41" fontId="2" fillId="0" borderId="0" xfId="58" applyNumberFormat="1" applyFont="1" applyAlignment="1">
      <alignment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2"/>
    </xf>
    <xf numFmtId="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1" xfId="58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37" fontId="2" fillId="0" borderId="0" xfId="42" applyNumberFormat="1" applyFont="1" applyFill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5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0" xfId="58" applyFont="1" applyBorder="1" applyAlignment="1">
      <alignment horizontal="justify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3" fontId="2" fillId="0" borderId="0" xfId="0" applyNumberFormat="1" applyFont="1" applyFill="1" applyAlignment="1" quotePrefix="1">
      <alignment horizontal="right" wrapText="1"/>
    </xf>
    <xf numFmtId="165" fontId="2" fillId="0" borderId="0" xfId="58" applyNumberFormat="1" applyFont="1" applyBorder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0"/>
  <sheetViews>
    <sheetView zoomScale="93" zoomScaleNormal="93" zoomScalePageLayoutView="0" workbookViewId="0" topLeftCell="A15">
      <selection activeCell="L44" sqref="K44:L44"/>
    </sheetView>
  </sheetViews>
  <sheetFormatPr defaultColWidth="9.140625" defaultRowHeight="12.75"/>
  <cols>
    <col min="1" max="1" width="71.421875" style="1" customWidth="1"/>
    <col min="2" max="2" width="16.57421875" style="56" bestFit="1" customWidth="1"/>
    <col min="3" max="3" width="14.421875" style="56" bestFit="1" customWidth="1"/>
    <col min="4" max="4" width="13.57421875" style="56" customWidth="1"/>
    <col min="5" max="5" width="4.00390625" style="56" customWidth="1"/>
    <col min="6" max="6" width="14.00390625" style="56" bestFit="1" customWidth="1"/>
    <col min="7" max="7" width="13.8515625" style="56" bestFit="1" customWidth="1"/>
    <col min="8" max="8" width="16.28125" style="1" customWidth="1"/>
    <col min="9" max="9" width="9.140625" style="1" customWidth="1"/>
    <col min="10" max="10" width="9.7109375" style="1" bestFit="1" customWidth="1"/>
    <col min="11" max="11" width="16.00390625" style="1" customWidth="1"/>
    <col min="12" max="12" width="12.140625" style="1" bestFit="1" customWidth="1"/>
    <col min="13" max="13" width="9.140625" style="1" customWidth="1"/>
    <col min="14" max="14" width="9.7109375" style="1" bestFit="1" customWidth="1"/>
    <col min="15" max="16384" width="9.140625" style="1" customWidth="1"/>
  </cols>
  <sheetData>
    <row r="1" spans="1:4" ht="12.75">
      <c r="A1" s="89" t="s">
        <v>70</v>
      </c>
      <c r="B1" s="90"/>
      <c r="C1" s="90"/>
      <c r="D1" s="90"/>
    </row>
    <row r="2" spans="1:4" ht="13.5">
      <c r="A2" s="91"/>
      <c r="B2" s="92"/>
      <c r="C2" s="92"/>
      <c r="D2" s="92"/>
    </row>
    <row r="3" ht="13.5">
      <c r="A3" s="16"/>
    </row>
    <row r="4" spans="1:8" ht="16.5" customHeight="1">
      <c r="A4" s="78"/>
      <c r="B4" s="93" t="s">
        <v>41</v>
      </c>
      <c r="C4" s="93"/>
      <c r="D4" s="94"/>
      <c r="F4" s="93" t="s">
        <v>0</v>
      </c>
      <c r="G4" s="93"/>
      <c r="H4" s="94"/>
    </row>
    <row r="5" spans="1:8" ht="12.75">
      <c r="A5" s="78" t="s">
        <v>52</v>
      </c>
      <c r="B5" s="95">
        <v>45291</v>
      </c>
      <c r="C5" s="95">
        <v>44926</v>
      </c>
      <c r="D5" s="79" t="s">
        <v>71</v>
      </c>
      <c r="F5" s="95">
        <v>45291</v>
      </c>
      <c r="G5" s="95">
        <v>44926</v>
      </c>
      <c r="H5" s="79" t="s">
        <v>71</v>
      </c>
    </row>
    <row r="6" spans="1:8" ht="13.5" thickBot="1">
      <c r="A6" s="80" t="s">
        <v>1</v>
      </c>
      <c r="B6" s="96"/>
      <c r="C6" s="96"/>
      <c r="D6" s="85" t="s">
        <v>67</v>
      </c>
      <c r="F6" s="96"/>
      <c r="G6" s="96"/>
      <c r="H6" s="6" t="s">
        <v>67</v>
      </c>
    </row>
    <row r="7" spans="1:15" ht="12.75">
      <c r="A7" s="42" t="s">
        <v>66</v>
      </c>
      <c r="B7" s="45">
        <v>22286257</v>
      </c>
      <c r="C7" s="45">
        <v>12645157</v>
      </c>
      <c r="D7" s="47">
        <f aca="true" t="shared" si="0" ref="D7:D13">B7/C7-1</f>
        <v>0.7624341872544564</v>
      </c>
      <c r="E7" s="55"/>
      <c r="F7" s="45">
        <v>24252600</v>
      </c>
      <c r="G7" s="45">
        <v>14540717</v>
      </c>
      <c r="H7" s="44">
        <f>F7/G7-1</f>
        <v>0.6679094985481115</v>
      </c>
      <c r="J7" s="2"/>
      <c r="K7" s="2"/>
      <c r="L7" s="2"/>
      <c r="M7" s="2"/>
      <c r="N7" s="2"/>
      <c r="O7" s="2"/>
    </row>
    <row r="8" spans="1:15" ht="12.75">
      <c r="A8" s="12" t="s">
        <v>58</v>
      </c>
      <c r="B8" s="45">
        <v>12619341</v>
      </c>
      <c r="C8" s="46">
        <v>6634858</v>
      </c>
      <c r="D8" s="47">
        <f t="shared" si="0"/>
        <v>0.9019760483193462</v>
      </c>
      <c r="E8" s="55"/>
      <c r="F8" s="45">
        <v>12272959</v>
      </c>
      <c r="G8" s="45">
        <v>5567332</v>
      </c>
      <c r="H8" s="44">
        <f aca="true" t="shared" si="1" ref="H8:H14">F8/G8-1</f>
        <v>1.2044596945179484</v>
      </c>
      <c r="J8" s="2"/>
      <c r="K8" s="2"/>
      <c r="L8" s="2"/>
      <c r="M8" s="2"/>
      <c r="N8" s="2"/>
      <c r="O8" s="2"/>
    </row>
    <row r="9" spans="1:15" ht="12.75">
      <c r="A9" s="12" t="s">
        <v>56</v>
      </c>
      <c r="B9" s="45">
        <v>124817</v>
      </c>
      <c r="C9" s="46">
        <v>218443</v>
      </c>
      <c r="D9" s="47">
        <f t="shared" si="0"/>
        <v>-0.42860608946040846</v>
      </c>
      <c r="E9" s="58"/>
      <c r="F9" s="45">
        <v>124817</v>
      </c>
      <c r="G9" s="46">
        <v>218443</v>
      </c>
      <c r="H9" s="47">
        <f t="shared" si="1"/>
        <v>-0.42860608946040846</v>
      </c>
      <c r="J9" s="2"/>
      <c r="K9" s="2"/>
      <c r="L9" s="2"/>
      <c r="M9" s="2"/>
      <c r="N9" s="2"/>
      <c r="O9" s="2"/>
    </row>
    <row r="10" spans="1:15" ht="27.75" customHeight="1">
      <c r="A10" s="12" t="s">
        <v>60</v>
      </c>
      <c r="B10" s="45">
        <v>36303</v>
      </c>
      <c r="C10" s="46">
        <v>30693</v>
      </c>
      <c r="D10" s="47">
        <f t="shared" si="0"/>
        <v>0.1827778320789757</v>
      </c>
      <c r="E10" s="55"/>
      <c r="F10" s="45">
        <v>345756</v>
      </c>
      <c r="G10" s="45">
        <v>321370</v>
      </c>
      <c r="H10" s="44">
        <f t="shared" si="1"/>
        <v>0.07588138282975998</v>
      </c>
      <c r="J10" s="2"/>
      <c r="K10" s="2"/>
      <c r="L10" s="2"/>
      <c r="M10" s="2"/>
      <c r="N10" s="2"/>
      <c r="O10" s="2"/>
    </row>
    <row r="11" spans="1:15" ht="12.75">
      <c r="A11" s="43" t="s">
        <v>2</v>
      </c>
      <c r="B11" s="45">
        <v>71550404</v>
      </c>
      <c r="C11" s="45">
        <v>63449954</v>
      </c>
      <c r="D11" s="47">
        <f t="shared" si="0"/>
        <v>0.127666759222552</v>
      </c>
      <c r="E11" s="45"/>
      <c r="F11" s="45">
        <v>75570907</v>
      </c>
      <c r="G11" s="45">
        <v>68013517</v>
      </c>
      <c r="H11" s="44">
        <f t="shared" si="1"/>
        <v>0.11111600066204486</v>
      </c>
      <c r="J11" s="2"/>
      <c r="K11" s="2"/>
      <c r="L11" s="2"/>
      <c r="M11" s="2"/>
      <c r="N11" s="2"/>
      <c r="O11" s="2"/>
    </row>
    <row r="12" spans="1:15" ht="24" customHeight="1">
      <c r="A12" s="23" t="s">
        <v>61</v>
      </c>
      <c r="B12" s="45">
        <v>1670155</v>
      </c>
      <c r="C12" s="45">
        <v>1474595</v>
      </c>
      <c r="D12" s="47">
        <f t="shared" si="0"/>
        <v>0.1326194650056456</v>
      </c>
      <c r="E12" s="55"/>
      <c r="F12" s="45">
        <v>1232598</v>
      </c>
      <c r="G12" s="45">
        <v>1106041</v>
      </c>
      <c r="H12" s="44">
        <f t="shared" si="1"/>
        <v>0.11442342553304985</v>
      </c>
      <c r="J12" s="2"/>
      <c r="K12" s="2"/>
      <c r="L12" s="2"/>
      <c r="M12" s="2"/>
      <c r="N12" s="2"/>
      <c r="O12" s="2"/>
    </row>
    <row r="13" spans="1:15" ht="26.25">
      <c r="A13" s="23" t="s">
        <v>49</v>
      </c>
      <c r="B13" s="45">
        <v>40264202</v>
      </c>
      <c r="C13" s="45">
        <v>43124154</v>
      </c>
      <c r="D13" s="47">
        <f t="shared" si="0"/>
        <v>-0.06631902854256577</v>
      </c>
      <c r="E13" s="55"/>
      <c r="F13" s="45">
        <v>40600026</v>
      </c>
      <c r="G13" s="45">
        <v>43485732</v>
      </c>
      <c r="H13" s="44">
        <f t="shared" si="1"/>
        <v>-0.06635983499139442</v>
      </c>
      <c r="J13" s="2"/>
      <c r="K13" s="2"/>
      <c r="L13" s="2"/>
      <c r="M13" s="2"/>
      <c r="N13" s="2"/>
      <c r="O13" s="2"/>
    </row>
    <row r="14" spans="1:15" ht="12.75">
      <c r="A14" s="23" t="s">
        <v>3</v>
      </c>
      <c r="B14" s="45">
        <f>7980072-1</f>
        <v>7980071</v>
      </c>
      <c r="C14" s="45">
        <v>975159</v>
      </c>
      <c r="D14" s="47">
        <f>B14/C14-1</f>
        <v>7.183353688988154</v>
      </c>
      <c r="E14" s="55"/>
      <c r="F14" s="45">
        <f>9472246-1</f>
        <v>9472245</v>
      </c>
      <c r="G14" s="45">
        <v>2059712</v>
      </c>
      <c r="H14" s="44">
        <f t="shared" si="1"/>
        <v>3.5988201263089206</v>
      </c>
      <c r="J14" s="2"/>
      <c r="K14" s="2"/>
      <c r="L14" s="2"/>
      <c r="M14" s="2"/>
      <c r="N14" s="2"/>
      <c r="O14" s="2"/>
    </row>
    <row r="15" spans="1:15" ht="12.75">
      <c r="A15" s="24" t="s">
        <v>80</v>
      </c>
      <c r="B15" s="45">
        <v>873300</v>
      </c>
      <c r="C15" s="45">
        <v>708412</v>
      </c>
      <c r="D15" s="47">
        <f>B15/C15-1</f>
        <v>0.2327572090817207</v>
      </c>
      <c r="E15" s="55"/>
      <c r="F15" s="26">
        <v>0</v>
      </c>
      <c r="G15" s="26">
        <v>0</v>
      </c>
      <c r="H15" s="25">
        <v>0</v>
      </c>
      <c r="J15" s="2"/>
      <c r="K15" s="2"/>
      <c r="L15" s="2"/>
      <c r="M15" s="2"/>
      <c r="N15" s="2"/>
      <c r="O15" s="2"/>
    </row>
    <row r="16" spans="1:15" ht="12.75">
      <c r="A16" s="12" t="s">
        <v>42</v>
      </c>
      <c r="B16" s="45" t="s">
        <v>43</v>
      </c>
      <c r="C16" s="26" t="s">
        <v>43</v>
      </c>
      <c r="D16" s="59">
        <v>0</v>
      </c>
      <c r="E16" s="55"/>
      <c r="F16" s="45">
        <v>1326</v>
      </c>
      <c r="G16" s="45">
        <v>3737</v>
      </c>
      <c r="H16" s="44">
        <f aca="true" t="shared" si="2" ref="H16:H25">F16/G16-1</f>
        <v>-0.6451699223976451</v>
      </c>
      <c r="J16" s="2"/>
      <c r="K16" s="2"/>
      <c r="L16" s="2"/>
      <c r="M16" s="2"/>
      <c r="N16" s="2"/>
      <c r="O16" s="2"/>
    </row>
    <row r="17" spans="1:15" ht="12.75">
      <c r="A17" s="12" t="s">
        <v>44</v>
      </c>
      <c r="B17" s="45">
        <v>755413</v>
      </c>
      <c r="C17" s="45">
        <v>731037</v>
      </c>
      <c r="D17" s="47">
        <f>B17/C17-1</f>
        <v>0.03334441348385919</v>
      </c>
      <c r="E17" s="55"/>
      <c r="F17" s="45">
        <v>1278903</v>
      </c>
      <c r="G17" s="45">
        <v>1174446</v>
      </c>
      <c r="H17" s="44">
        <f t="shared" si="2"/>
        <v>0.08894150944360146</v>
      </c>
      <c r="J17" s="2"/>
      <c r="K17" s="2"/>
      <c r="L17" s="2"/>
      <c r="M17" s="2"/>
      <c r="N17" s="2"/>
      <c r="O17" s="2"/>
    </row>
    <row r="18" spans="1:15" ht="12.75">
      <c r="A18" s="12" t="s">
        <v>45</v>
      </c>
      <c r="B18" s="45">
        <v>562009</v>
      </c>
      <c r="C18" s="45">
        <v>429960</v>
      </c>
      <c r="D18" s="47">
        <f>B18/C18-1</f>
        <v>0.3071192669085496</v>
      </c>
      <c r="E18" s="55"/>
      <c r="F18" s="45">
        <v>693671</v>
      </c>
      <c r="G18" s="45">
        <v>506238</v>
      </c>
      <c r="H18" s="44">
        <f t="shared" si="2"/>
        <v>0.37024680091182405</v>
      </c>
      <c r="J18" s="2"/>
      <c r="K18" s="2"/>
      <c r="L18" s="2"/>
      <c r="M18" s="2"/>
      <c r="N18" s="2"/>
      <c r="O18" s="2"/>
    </row>
    <row r="19" spans="1:15" ht="12.75">
      <c r="A19" s="12" t="s">
        <v>4</v>
      </c>
      <c r="B19" s="45" t="s">
        <v>43</v>
      </c>
      <c r="C19" s="26" t="s">
        <v>43</v>
      </c>
      <c r="D19" s="26">
        <v>0</v>
      </c>
      <c r="E19" s="55"/>
      <c r="F19" s="45">
        <v>154363</v>
      </c>
      <c r="G19" s="45">
        <v>154363</v>
      </c>
      <c r="H19" s="25">
        <v>0</v>
      </c>
      <c r="J19" s="2"/>
      <c r="K19" s="2"/>
      <c r="L19" s="2"/>
      <c r="M19" s="2"/>
      <c r="N19" s="2"/>
      <c r="O19" s="2"/>
    </row>
    <row r="20" spans="1:15" ht="12.75">
      <c r="A20" s="12" t="s">
        <v>40</v>
      </c>
      <c r="B20" s="45">
        <v>697963</v>
      </c>
      <c r="C20" s="45">
        <v>696798</v>
      </c>
      <c r="D20" s="47">
        <f aca="true" t="shared" si="3" ref="D20:D25">B20/C20-1</f>
        <v>0.0016719336163422138</v>
      </c>
      <c r="E20" s="55"/>
      <c r="F20" s="45">
        <v>514060</v>
      </c>
      <c r="G20" s="45">
        <v>487957</v>
      </c>
      <c r="H20" s="44">
        <f t="shared" si="2"/>
        <v>0.05349446775023203</v>
      </c>
      <c r="J20" s="2"/>
      <c r="K20" s="2"/>
      <c r="L20" s="2"/>
      <c r="M20" s="2"/>
      <c r="N20" s="2"/>
      <c r="O20" s="2"/>
    </row>
    <row r="21" spans="1:15" ht="12.75">
      <c r="A21" s="1" t="s">
        <v>55</v>
      </c>
      <c r="B21" s="60">
        <v>0</v>
      </c>
      <c r="C21" s="45">
        <v>26627</v>
      </c>
      <c r="D21" s="47">
        <f t="shared" si="3"/>
        <v>-1</v>
      </c>
      <c r="E21" s="55"/>
      <c r="F21" s="60">
        <v>0</v>
      </c>
      <c r="G21" s="60">
        <v>14947</v>
      </c>
      <c r="H21" s="44">
        <f t="shared" si="2"/>
        <v>-1</v>
      </c>
      <c r="J21" s="2"/>
      <c r="K21" s="2"/>
      <c r="L21" s="2"/>
      <c r="M21" s="2"/>
      <c r="N21" s="2"/>
      <c r="O21" s="2"/>
    </row>
    <row r="22" spans="1:15" ht="12.75">
      <c r="A22" s="1" t="s">
        <v>62</v>
      </c>
      <c r="B22" s="45">
        <v>337282</v>
      </c>
      <c r="C22" s="71">
        <v>747800</v>
      </c>
      <c r="D22" s="47">
        <f t="shared" si="3"/>
        <v>-0.5489676384059909</v>
      </c>
      <c r="E22" s="55"/>
      <c r="F22" s="60">
        <v>354481</v>
      </c>
      <c r="G22" s="60">
        <v>791605</v>
      </c>
      <c r="H22" s="44">
        <f t="shared" si="2"/>
        <v>-0.5521996450249809</v>
      </c>
      <c r="J22" s="2"/>
      <c r="K22" s="2"/>
      <c r="L22" s="2"/>
      <c r="M22" s="2"/>
      <c r="N22" s="2"/>
      <c r="O22" s="2"/>
    </row>
    <row r="23" spans="1:15" ht="12.75">
      <c r="A23" s="1" t="s">
        <v>5</v>
      </c>
      <c r="B23" s="45">
        <v>1856004</v>
      </c>
      <c r="C23" s="45">
        <v>1935629</v>
      </c>
      <c r="D23" s="47">
        <f t="shared" si="3"/>
        <v>-0.041136498781533026</v>
      </c>
      <c r="E23" s="55"/>
      <c r="F23" s="45">
        <v>2047803</v>
      </c>
      <c r="G23" s="45">
        <v>1887028</v>
      </c>
      <c r="H23" s="44">
        <f t="shared" si="2"/>
        <v>0.08520011361781599</v>
      </c>
      <c r="J23" s="2"/>
      <c r="K23" s="2"/>
      <c r="L23" s="2"/>
      <c r="M23" s="2"/>
      <c r="N23" s="2"/>
      <c r="O23" s="2"/>
    </row>
    <row r="24" spans="1:15" ht="13.5" thickBot="1">
      <c r="A24" s="1" t="s">
        <v>6</v>
      </c>
      <c r="B24" s="49">
        <f>171449+1</f>
        <v>171450</v>
      </c>
      <c r="C24" s="49">
        <v>130953</v>
      </c>
      <c r="D24" s="47">
        <f t="shared" si="3"/>
        <v>0.3092483562804975</v>
      </c>
      <c r="E24" s="55"/>
      <c r="F24" s="49">
        <v>252710</v>
      </c>
      <c r="G24" s="49">
        <v>177610</v>
      </c>
      <c r="H24" s="44">
        <f t="shared" si="2"/>
        <v>0.4228365519959463</v>
      </c>
      <c r="J24" s="2"/>
      <c r="K24" s="2"/>
      <c r="L24" s="2"/>
      <c r="M24" s="2"/>
      <c r="N24" s="2"/>
      <c r="O24" s="2"/>
    </row>
    <row r="25" spans="1:15" ht="13.5" thickBot="1">
      <c r="A25" s="81" t="s">
        <v>7</v>
      </c>
      <c r="B25" s="61">
        <f>SUM(B7:B10)+SUM(B11:B24)</f>
        <v>161784971</v>
      </c>
      <c r="C25" s="61">
        <f>SUM(C7:C10)+SUM(C11:C24)</f>
        <v>133960229</v>
      </c>
      <c r="D25" s="62">
        <f t="shared" si="3"/>
        <v>0.20770897607229388</v>
      </c>
      <c r="E25" s="55"/>
      <c r="F25" s="61">
        <f>SUM(F7:F10)+SUM(F11:F24)</f>
        <v>169169225</v>
      </c>
      <c r="G25" s="61">
        <f>SUM(G7:G10)+SUM(G11:G24)</f>
        <v>140510795</v>
      </c>
      <c r="H25" s="27">
        <f t="shared" si="2"/>
        <v>0.20395892002461458</v>
      </c>
      <c r="J25" s="2"/>
      <c r="K25" s="2"/>
      <c r="L25" s="2"/>
      <c r="M25" s="2"/>
      <c r="N25" s="2"/>
      <c r="O25" s="2"/>
    </row>
    <row r="26" spans="1:15" ht="13.5" thickTop="1">
      <c r="A26" s="52"/>
      <c r="B26" s="82"/>
      <c r="C26" s="82"/>
      <c r="D26" s="83"/>
      <c r="J26" s="2"/>
      <c r="K26" s="2"/>
      <c r="L26" s="2"/>
      <c r="M26" s="2"/>
      <c r="N26" s="2"/>
      <c r="O26" s="2"/>
    </row>
    <row r="27" spans="1:15" ht="12.75">
      <c r="A27" s="18" t="s">
        <v>53</v>
      </c>
      <c r="B27" s="82"/>
      <c r="C27" s="82"/>
      <c r="D27" s="83"/>
      <c r="F27" s="55"/>
      <c r="J27" s="2"/>
      <c r="K27" s="2"/>
      <c r="L27" s="2"/>
      <c r="M27" s="2"/>
      <c r="N27" s="2"/>
      <c r="O27" s="2"/>
    </row>
    <row r="28" spans="1:15" ht="12.75">
      <c r="A28" s="52"/>
      <c r="B28" s="82"/>
      <c r="C28" s="82"/>
      <c r="D28" s="83"/>
      <c r="J28" s="2"/>
      <c r="K28" s="2"/>
      <c r="L28" s="2"/>
      <c r="M28" s="2"/>
      <c r="N28" s="2"/>
      <c r="O28" s="2"/>
    </row>
    <row r="29" spans="1:15" ht="16.5" customHeight="1">
      <c r="A29" s="84"/>
      <c r="B29" s="93" t="s">
        <v>41</v>
      </c>
      <c r="C29" s="93"/>
      <c r="D29" s="94"/>
      <c r="F29" s="93" t="s">
        <v>0</v>
      </c>
      <c r="G29" s="93"/>
      <c r="H29" s="94"/>
      <c r="J29" s="2"/>
      <c r="K29" s="2"/>
      <c r="L29" s="2"/>
      <c r="M29" s="2"/>
      <c r="N29" s="2"/>
      <c r="O29" s="2"/>
    </row>
    <row r="30" spans="1:15" ht="12.75">
      <c r="A30" s="78" t="s">
        <v>52</v>
      </c>
      <c r="B30" s="95">
        <v>45291</v>
      </c>
      <c r="C30" s="95">
        <v>44926</v>
      </c>
      <c r="D30" s="79" t="s">
        <v>71</v>
      </c>
      <c r="F30" s="95">
        <v>45291</v>
      </c>
      <c r="G30" s="95">
        <v>44926</v>
      </c>
      <c r="H30" s="79" t="s">
        <v>71</v>
      </c>
      <c r="J30" s="2"/>
      <c r="K30" s="2"/>
      <c r="L30" s="2"/>
      <c r="M30" s="2"/>
      <c r="N30" s="2"/>
      <c r="O30" s="2"/>
    </row>
    <row r="31" spans="1:15" ht="13.5" thickBot="1">
      <c r="A31" s="80" t="s">
        <v>1</v>
      </c>
      <c r="B31" s="96"/>
      <c r="C31" s="96"/>
      <c r="D31" s="85" t="s">
        <v>67</v>
      </c>
      <c r="F31" s="96"/>
      <c r="G31" s="96"/>
      <c r="H31" s="6" t="s">
        <v>67</v>
      </c>
      <c r="J31" s="2"/>
      <c r="K31" s="2"/>
      <c r="L31" s="2"/>
      <c r="M31" s="2"/>
      <c r="N31" s="2"/>
      <c r="O31" s="2"/>
    </row>
    <row r="32" spans="1:15" ht="12.75">
      <c r="A32" s="48" t="s">
        <v>46</v>
      </c>
      <c r="B32" s="45">
        <v>88809</v>
      </c>
      <c r="C32" s="45">
        <v>41695</v>
      </c>
      <c r="D32" s="47">
        <f aca="true" t="shared" si="4" ref="D32:D37">B32/C32-1</f>
        <v>1.1299676220170283</v>
      </c>
      <c r="E32" s="55"/>
      <c r="F32" s="45">
        <v>88809</v>
      </c>
      <c r="G32" s="45">
        <v>41695</v>
      </c>
      <c r="H32" s="44">
        <f aca="true" t="shared" si="5" ref="H32:H37">F32/G32-1</f>
        <v>1.1299676220170283</v>
      </c>
      <c r="J32" s="2"/>
      <c r="K32" s="2"/>
      <c r="L32" s="2"/>
      <c r="M32" s="2"/>
      <c r="N32" s="2"/>
      <c r="O32" s="2"/>
    </row>
    <row r="33" spans="1:15" ht="12.75">
      <c r="A33" s="48" t="s">
        <v>8</v>
      </c>
      <c r="B33" s="45">
        <v>1081766</v>
      </c>
      <c r="C33" s="45">
        <v>1631542</v>
      </c>
      <c r="D33" s="47">
        <f t="shared" si="4"/>
        <v>-0.3369671145456261</v>
      </c>
      <c r="E33" s="55"/>
      <c r="F33" s="45">
        <v>1034613</v>
      </c>
      <c r="G33" s="45">
        <v>1678082</v>
      </c>
      <c r="H33" s="44">
        <f t="shared" si="5"/>
        <v>-0.3834550397418005</v>
      </c>
      <c r="J33" s="2"/>
      <c r="K33" s="2"/>
      <c r="L33" s="2"/>
      <c r="M33" s="2"/>
      <c r="N33" s="2"/>
      <c r="O33" s="2"/>
    </row>
    <row r="34" spans="1:15" ht="12.75">
      <c r="A34" s="48" t="s">
        <v>9</v>
      </c>
      <c r="B34" s="45">
        <v>134443350</v>
      </c>
      <c r="C34" s="45">
        <v>116503842</v>
      </c>
      <c r="D34" s="47">
        <f t="shared" si="4"/>
        <v>0.15398211502758863</v>
      </c>
      <c r="E34" s="55"/>
      <c r="F34" s="45">
        <v>138052954</v>
      </c>
      <c r="G34" s="45">
        <v>119731729</v>
      </c>
      <c r="H34" s="44">
        <f t="shared" si="5"/>
        <v>0.15301896291834227</v>
      </c>
      <c r="J34" s="2"/>
      <c r="K34" s="2"/>
      <c r="L34" s="2"/>
      <c r="M34" s="2"/>
      <c r="N34" s="2"/>
      <c r="O34" s="2"/>
    </row>
    <row r="35" spans="1:15" ht="12.75">
      <c r="A35" s="42" t="s">
        <v>10</v>
      </c>
      <c r="B35" s="45">
        <v>8583795</v>
      </c>
      <c r="C35" s="45">
        <v>3562483</v>
      </c>
      <c r="D35" s="47">
        <f>B35/C35-1</f>
        <v>1.409497813743953</v>
      </c>
      <c r="E35" s="55"/>
      <c r="F35" s="45">
        <v>9548567</v>
      </c>
      <c r="G35" s="45">
        <v>4840928</v>
      </c>
      <c r="H35" s="44">
        <f t="shared" si="5"/>
        <v>0.9724662296154787</v>
      </c>
      <c r="J35" s="2"/>
      <c r="K35" s="2"/>
      <c r="L35" s="2"/>
      <c r="M35" s="2"/>
      <c r="N35" s="2"/>
      <c r="O35" s="2"/>
    </row>
    <row r="36" spans="1:15" ht="12.75">
      <c r="A36" s="12" t="s">
        <v>11</v>
      </c>
      <c r="B36" s="45">
        <v>2403652</v>
      </c>
      <c r="C36" s="45">
        <v>1718909</v>
      </c>
      <c r="D36" s="47">
        <f t="shared" si="4"/>
        <v>0.39835907543680316</v>
      </c>
      <c r="E36" s="55"/>
      <c r="F36" s="45">
        <v>2423218</v>
      </c>
      <c r="G36" s="45">
        <v>1748260</v>
      </c>
      <c r="H36" s="44">
        <f t="shared" si="5"/>
        <v>0.3860741537299943</v>
      </c>
      <c r="J36" s="2"/>
      <c r="K36" s="2"/>
      <c r="L36" s="2"/>
      <c r="M36" s="2"/>
      <c r="N36" s="2"/>
      <c r="O36" s="2"/>
    </row>
    <row r="37" spans="1:15" ht="12.75">
      <c r="A37" s="48" t="s">
        <v>63</v>
      </c>
      <c r="B37" s="45">
        <v>551539</v>
      </c>
      <c r="C37" s="45">
        <v>431296</v>
      </c>
      <c r="D37" s="47">
        <f t="shared" si="4"/>
        <v>0.27879460973438186</v>
      </c>
      <c r="E37" s="55"/>
      <c r="F37" s="45">
        <v>650876</v>
      </c>
      <c r="G37" s="45">
        <v>500546</v>
      </c>
      <c r="H37" s="44">
        <f t="shared" si="5"/>
        <v>0.3003320374151426</v>
      </c>
      <c r="J37" s="2"/>
      <c r="K37" s="2"/>
      <c r="L37" s="2"/>
      <c r="M37" s="2"/>
      <c r="N37" s="2"/>
      <c r="O37" s="2"/>
    </row>
    <row r="38" spans="1:15" ht="12.75">
      <c r="A38" s="48" t="s">
        <v>84</v>
      </c>
      <c r="B38" s="45">
        <v>113280</v>
      </c>
      <c r="C38" s="88" t="s">
        <v>43</v>
      </c>
      <c r="D38" s="47">
        <v>1</v>
      </c>
      <c r="E38" s="55"/>
      <c r="F38" s="45">
        <v>103882</v>
      </c>
      <c r="G38" s="45" t="s">
        <v>43</v>
      </c>
      <c r="H38" s="44">
        <v>1</v>
      </c>
      <c r="J38" s="2"/>
      <c r="K38" s="2"/>
      <c r="L38" s="2"/>
      <c r="M38" s="2"/>
      <c r="N38" s="2"/>
      <c r="O38" s="2"/>
    </row>
    <row r="39" spans="1:15" ht="12.75">
      <c r="A39" s="48" t="s">
        <v>81</v>
      </c>
      <c r="B39" s="45">
        <v>669778</v>
      </c>
      <c r="C39" s="45">
        <v>663680</v>
      </c>
      <c r="D39" s="47">
        <f>B39/C39-1</f>
        <v>0.00918816297010605</v>
      </c>
      <c r="E39" s="55"/>
      <c r="F39" s="45">
        <v>533351</v>
      </c>
      <c r="G39" s="45">
        <v>492956</v>
      </c>
      <c r="H39" s="44">
        <f>F39/G39-1</f>
        <v>0.08194443317456335</v>
      </c>
      <c r="J39" s="2"/>
      <c r="K39" s="2"/>
      <c r="L39" s="2"/>
      <c r="M39" s="2"/>
      <c r="N39" s="2"/>
      <c r="O39" s="2"/>
    </row>
    <row r="40" spans="1:15" ht="12.75">
      <c r="A40" s="1" t="s">
        <v>12</v>
      </c>
      <c r="B40" s="45">
        <v>1847667</v>
      </c>
      <c r="C40" s="45">
        <v>1315969</v>
      </c>
      <c r="D40" s="47">
        <f>B40/C40-1</f>
        <v>0.40403535341637986</v>
      </c>
      <c r="E40" s="55"/>
      <c r="F40" s="45">
        <v>2564404</v>
      </c>
      <c r="G40" s="45">
        <v>1789692</v>
      </c>
      <c r="H40" s="44">
        <f>F40/G40-1</f>
        <v>0.4328744834306686</v>
      </c>
      <c r="J40" s="2"/>
      <c r="K40" s="2"/>
      <c r="L40" s="2"/>
      <c r="M40" s="2"/>
      <c r="N40" s="2"/>
      <c r="O40" s="2"/>
    </row>
    <row r="41" spans="1:15" ht="13.5" thickBot="1">
      <c r="A41" s="1" t="s">
        <v>13</v>
      </c>
      <c r="B41" s="49">
        <f>171969</f>
        <v>171969</v>
      </c>
      <c r="C41" s="49">
        <v>132636</v>
      </c>
      <c r="D41" s="47">
        <f>B41/C41-1</f>
        <v>0.2965484483850538</v>
      </c>
      <c r="E41" s="55"/>
      <c r="F41" s="49">
        <v>271772</v>
      </c>
      <c r="G41" s="49">
        <v>215374</v>
      </c>
      <c r="H41" s="44">
        <f>F41/G41-1</f>
        <v>0.26186076313761175</v>
      </c>
      <c r="J41" s="2"/>
      <c r="K41" s="2"/>
      <c r="L41" s="2"/>
      <c r="M41" s="2"/>
      <c r="N41" s="2"/>
      <c r="O41" s="2"/>
    </row>
    <row r="42" spans="1:15" ht="13.5" thickBot="1">
      <c r="A42" s="50" t="s">
        <v>14</v>
      </c>
      <c r="B42" s="61">
        <f>SUM(B32:B41)</f>
        <v>149955605</v>
      </c>
      <c r="C42" s="61">
        <f>SUM(C32:C41)</f>
        <v>126002052</v>
      </c>
      <c r="D42" s="62">
        <f>B42/C42-1</f>
        <v>0.1901044675050212</v>
      </c>
      <c r="E42" s="55"/>
      <c r="F42" s="61">
        <f>SUM(F32:F41)</f>
        <v>155272446</v>
      </c>
      <c r="G42" s="61">
        <f>SUM(G32:G41)</f>
        <v>131039262</v>
      </c>
      <c r="H42" s="27">
        <f>F42/G42-1</f>
        <v>0.18493071183505294</v>
      </c>
      <c r="J42" s="2"/>
      <c r="K42" s="2"/>
      <c r="L42" s="2"/>
      <c r="M42" s="2"/>
      <c r="N42" s="2"/>
      <c r="O42" s="2"/>
    </row>
    <row r="43" spans="1:15" ht="13.5" thickTop="1">
      <c r="A43" s="51"/>
      <c r="B43" s="63"/>
      <c r="C43" s="63"/>
      <c r="D43" s="64"/>
      <c r="E43" s="55"/>
      <c r="J43" s="2"/>
      <c r="K43" s="2"/>
      <c r="L43" s="2"/>
      <c r="M43" s="2"/>
      <c r="N43" s="2"/>
      <c r="O43" s="2"/>
    </row>
    <row r="44" spans="1:15" ht="12.75">
      <c r="A44" s="52" t="s">
        <v>15</v>
      </c>
      <c r="B44" s="65"/>
      <c r="C44" s="65"/>
      <c r="D44" s="66"/>
      <c r="E44" s="55"/>
      <c r="J44" s="2"/>
      <c r="K44" s="2"/>
      <c r="L44" s="2"/>
      <c r="M44" s="2"/>
      <c r="N44" s="2"/>
      <c r="O44" s="2"/>
    </row>
    <row r="45" spans="1:15" ht="12.75">
      <c r="A45" s="48" t="s">
        <v>16</v>
      </c>
      <c r="B45" s="45">
        <v>8073083</v>
      </c>
      <c r="C45" s="45">
        <v>7163083</v>
      </c>
      <c r="D45" s="47">
        <f>B45/C45-1</f>
        <v>0.1270402702300113</v>
      </c>
      <c r="E45" s="55"/>
      <c r="F45" s="45">
        <v>8073083</v>
      </c>
      <c r="G45" s="45">
        <v>7163083</v>
      </c>
      <c r="H45" s="44">
        <f>F45/G45-1</f>
        <v>0.1270402702300113</v>
      </c>
      <c r="J45" s="2"/>
      <c r="K45" s="2"/>
      <c r="L45" s="2"/>
      <c r="M45" s="2"/>
      <c r="N45" s="2"/>
      <c r="O45" s="2"/>
    </row>
    <row r="46" spans="1:15" ht="12.75">
      <c r="A46" s="42" t="s">
        <v>17</v>
      </c>
      <c r="B46" s="107">
        <v>-12982</v>
      </c>
      <c r="C46" s="45">
        <v>-49463</v>
      </c>
      <c r="D46" s="47">
        <f>B46/C46-1</f>
        <v>-0.7375411924064452</v>
      </c>
      <c r="E46" s="55"/>
      <c r="F46" s="45">
        <v>-28269</v>
      </c>
      <c r="G46" s="45">
        <v>-64750</v>
      </c>
      <c r="H46" s="44">
        <f>F46/G46-1</f>
        <v>-0.5634131274131274</v>
      </c>
      <c r="J46" s="2"/>
      <c r="K46" s="2"/>
      <c r="L46" s="2"/>
      <c r="M46" s="2"/>
      <c r="N46" s="2"/>
      <c r="O46" s="2"/>
    </row>
    <row r="47" spans="1:15" ht="12.75">
      <c r="A47" s="48" t="s">
        <v>18</v>
      </c>
      <c r="B47" s="45">
        <v>28614</v>
      </c>
      <c r="C47" s="45">
        <v>28614</v>
      </c>
      <c r="D47" s="47" t="s">
        <v>43</v>
      </c>
      <c r="E47" s="55"/>
      <c r="F47" s="45">
        <v>31235</v>
      </c>
      <c r="G47" s="45">
        <v>31235</v>
      </c>
      <c r="H47" s="44">
        <f>F47/G47-1</f>
        <v>0</v>
      </c>
      <c r="J47" s="2"/>
      <c r="K47" s="2"/>
      <c r="L47" s="2"/>
      <c r="M47" s="2"/>
      <c r="N47" s="2"/>
      <c r="O47" s="2"/>
    </row>
    <row r="48" spans="1:15" ht="12.75">
      <c r="A48" s="42" t="s">
        <v>19</v>
      </c>
      <c r="B48" s="45">
        <f>4095127</f>
        <v>4095127</v>
      </c>
      <c r="C48" s="45">
        <v>3558320</v>
      </c>
      <c r="D48" s="47">
        <f>B48/C48-1</f>
        <v>0.1508596753524134</v>
      </c>
      <c r="E48" s="55"/>
      <c r="F48" s="45">
        <v>5444686</v>
      </c>
      <c r="G48" s="45">
        <v>4457854</v>
      </c>
      <c r="H48" s="44">
        <f>F48/G48-1</f>
        <v>0.22136929562969088</v>
      </c>
      <c r="J48" s="2"/>
      <c r="K48" s="2"/>
      <c r="L48" s="2"/>
      <c r="M48" s="2"/>
      <c r="N48" s="2"/>
      <c r="O48" s="2"/>
    </row>
    <row r="49" spans="1:15" ht="12.75">
      <c r="A49" s="42" t="s">
        <v>64</v>
      </c>
      <c r="B49" s="45">
        <v>28738</v>
      </c>
      <c r="C49" s="45">
        <v>35678</v>
      </c>
      <c r="D49" s="47">
        <f>B49/C49-1</f>
        <v>-0.19451762991199062</v>
      </c>
      <c r="E49" s="55"/>
      <c r="F49" s="45">
        <v>43839</v>
      </c>
      <c r="G49" s="45">
        <v>70355</v>
      </c>
      <c r="H49" s="44">
        <f aca="true" t="shared" si="6" ref="H49:H54">F49/G49-1</f>
        <v>-0.3768886362021179</v>
      </c>
      <c r="J49" s="2"/>
      <c r="K49" s="2"/>
      <c r="L49" s="2"/>
      <c r="M49" s="47"/>
      <c r="N49" s="2"/>
      <c r="O49" s="2"/>
    </row>
    <row r="50" spans="1:15" ht="26.25">
      <c r="A50" s="12" t="s">
        <v>57</v>
      </c>
      <c r="B50" s="45">
        <v>-1498237</v>
      </c>
      <c r="C50" s="45">
        <v>-3736653</v>
      </c>
      <c r="D50" s="47">
        <f>B50/C50-1</f>
        <v>-0.5990430473474524</v>
      </c>
      <c r="E50" s="55"/>
      <c r="F50" s="45">
        <v>-1488214</v>
      </c>
      <c r="G50" s="45">
        <v>-3728492</v>
      </c>
      <c r="H50" s="44">
        <f t="shared" si="6"/>
        <v>-0.6008536427059519</v>
      </c>
      <c r="J50" s="2"/>
      <c r="K50" s="2"/>
      <c r="L50" s="2"/>
      <c r="M50" s="2"/>
      <c r="N50" s="2"/>
      <c r="O50" s="2"/>
    </row>
    <row r="51" spans="1:15" ht="12.75">
      <c r="A51" s="48" t="s">
        <v>20</v>
      </c>
      <c r="B51" s="45">
        <v>1115023</v>
      </c>
      <c r="C51" s="45">
        <v>958598</v>
      </c>
      <c r="D51" s="47" t="s">
        <v>43</v>
      </c>
      <c r="E51" s="55"/>
      <c r="F51" s="45">
        <v>1147902</v>
      </c>
      <c r="G51" s="45">
        <v>989581</v>
      </c>
      <c r="H51" s="44">
        <f t="shared" si="6"/>
        <v>0.1599879140767657</v>
      </c>
      <c r="J51" s="2"/>
      <c r="K51" s="2"/>
      <c r="L51" s="2"/>
      <c r="M51" s="2"/>
      <c r="N51" s="2"/>
      <c r="O51" s="2"/>
    </row>
    <row r="52" spans="1:15" ht="13.5" thickBot="1">
      <c r="A52" s="50" t="s">
        <v>21</v>
      </c>
      <c r="B52" s="67">
        <f>SUM(B45:B51)</f>
        <v>11829366</v>
      </c>
      <c r="C52" s="67">
        <f>SUM(C45:C51)</f>
        <v>7958177</v>
      </c>
      <c r="D52" s="68">
        <f>B52/C52-1</f>
        <v>0.4864416813046506</v>
      </c>
      <c r="E52" s="55"/>
      <c r="F52" s="67">
        <f>SUM(F45:F51)</f>
        <v>13224262</v>
      </c>
      <c r="G52" s="67">
        <f>SUM(G45:G51)</f>
        <v>8918866</v>
      </c>
      <c r="H52" s="28">
        <f t="shared" si="6"/>
        <v>0.4827290823743735</v>
      </c>
      <c r="J52" s="2"/>
      <c r="K52" s="2"/>
      <c r="L52" s="2"/>
      <c r="M52" s="2"/>
      <c r="N52" s="2"/>
      <c r="O52" s="2"/>
    </row>
    <row r="53" spans="1:15" ht="12.75">
      <c r="A53" s="42" t="s">
        <v>47</v>
      </c>
      <c r="B53" s="26">
        <v>0</v>
      </c>
      <c r="C53" s="26">
        <v>0</v>
      </c>
      <c r="D53" s="26">
        <v>0</v>
      </c>
      <c r="E53" s="55"/>
      <c r="F53" s="45">
        <v>672517</v>
      </c>
      <c r="G53" s="45">
        <v>552667</v>
      </c>
      <c r="H53" s="44">
        <f t="shared" si="6"/>
        <v>0.21685752903647226</v>
      </c>
      <c r="J53" s="2"/>
      <c r="K53" s="2"/>
      <c r="L53" s="2"/>
      <c r="M53" s="2"/>
      <c r="N53" s="2"/>
      <c r="O53" s="2"/>
    </row>
    <row r="54" spans="1:15" ht="13.5" thickBot="1">
      <c r="A54" s="50" t="s">
        <v>22</v>
      </c>
      <c r="B54" s="61">
        <f>B52+B42+B53</f>
        <v>161784971</v>
      </c>
      <c r="C54" s="61">
        <f>C52+C42+C53</f>
        <v>133960229</v>
      </c>
      <c r="D54" s="69">
        <f>B54/C54-1</f>
        <v>0.20770897607229388</v>
      </c>
      <c r="E54" s="55"/>
      <c r="F54" s="61">
        <f>F52+F42+F53</f>
        <v>169169225</v>
      </c>
      <c r="G54" s="61">
        <f>G52+G42+G53</f>
        <v>140510795</v>
      </c>
      <c r="H54" s="29">
        <f t="shared" si="6"/>
        <v>0.20395892002461458</v>
      </c>
      <c r="J54" s="2"/>
      <c r="K54" s="2"/>
      <c r="L54" s="2"/>
      <c r="M54" s="2"/>
      <c r="N54" s="2"/>
      <c r="O54" s="2"/>
    </row>
    <row r="55" ht="13.5" thickTop="1"/>
    <row r="56" spans="1:3" ht="12.75">
      <c r="A56" s="19" t="s">
        <v>48</v>
      </c>
      <c r="B56" s="55"/>
      <c r="C56" s="55"/>
    </row>
    <row r="57" spans="1:4" ht="12.75">
      <c r="A57" s="87" t="s">
        <v>77</v>
      </c>
      <c r="B57" s="55"/>
      <c r="C57" s="55"/>
      <c r="D57" s="55"/>
    </row>
    <row r="58" spans="2:8" ht="12.75">
      <c r="B58" s="55"/>
      <c r="C58" s="55"/>
      <c r="D58" s="55"/>
      <c r="E58" s="55"/>
      <c r="F58" s="55"/>
      <c r="G58" s="55"/>
      <c r="H58" s="2"/>
    </row>
    <row r="59" spans="1:8" ht="12.75">
      <c r="A59" s="22" t="s">
        <v>37</v>
      </c>
      <c r="C59" s="70"/>
      <c r="F59" s="99" t="s">
        <v>69</v>
      </c>
      <c r="G59" s="100"/>
      <c r="H59" s="100"/>
    </row>
    <row r="60" spans="1:8" ht="12.75">
      <c r="A60" s="21" t="s">
        <v>38</v>
      </c>
      <c r="C60" s="70"/>
      <c r="F60" s="97" t="s">
        <v>68</v>
      </c>
      <c r="G60" s="98"/>
      <c r="H60" s="98"/>
    </row>
  </sheetData>
  <sheetProtection password="E73A" sheet="1" objects="1" scenarios="1"/>
  <mergeCells count="16">
    <mergeCell ref="F60:H60"/>
    <mergeCell ref="G30:G31"/>
    <mergeCell ref="B29:D29"/>
    <mergeCell ref="B30:B31"/>
    <mergeCell ref="C30:C31"/>
    <mergeCell ref="F30:F31"/>
    <mergeCell ref="F59:H59"/>
    <mergeCell ref="A1:D1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="96" zoomScaleNormal="96" zoomScalePageLayoutView="0" workbookViewId="0" topLeftCell="A1">
      <selection activeCell="K13" sqref="K13"/>
    </sheetView>
  </sheetViews>
  <sheetFormatPr defaultColWidth="9.140625" defaultRowHeight="12.75"/>
  <cols>
    <col min="1" max="1" width="66.140625" style="4" customWidth="1"/>
    <col min="2" max="3" width="12.7109375" style="4" bestFit="1" customWidth="1"/>
    <col min="4" max="4" width="11.7109375" style="4" bestFit="1" customWidth="1"/>
    <col min="5" max="5" width="4.7109375" style="4" customWidth="1"/>
    <col min="6" max="6" width="12.7109375" style="4" bestFit="1" customWidth="1"/>
    <col min="7" max="7" width="12.421875" style="4" bestFit="1" customWidth="1"/>
    <col min="8" max="8" width="11.7109375" style="4" bestFit="1" customWidth="1"/>
    <col min="9" max="9" width="4.57421875" style="4" customWidth="1"/>
    <col min="10" max="10" width="10.00390625" style="4" bestFit="1" customWidth="1"/>
    <col min="11" max="11" width="12.00390625" style="4" bestFit="1" customWidth="1"/>
    <col min="12" max="12" width="11.7109375" style="4" bestFit="1" customWidth="1"/>
    <col min="13" max="13" width="10.28125" style="4" bestFit="1" customWidth="1"/>
    <col min="14" max="16384" width="9.140625" style="4" customWidth="1"/>
  </cols>
  <sheetData>
    <row r="1" ht="12.75">
      <c r="A1" s="17" t="s">
        <v>72</v>
      </c>
    </row>
    <row r="4" spans="1:8" ht="15" customHeight="1">
      <c r="A4" s="3"/>
      <c r="B4" s="106" t="s">
        <v>41</v>
      </c>
      <c r="C4" s="92"/>
      <c r="D4" s="92"/>
      <c r="F4" s="93" t="s">
        <v>0</v>
      </c>
      <c r="G4" s="93"/>
      <c r="H4" s="94"/>
    </row>
    <row r="5" spans="1:8" ht="12.75">
      <c r="A5" s="104" t="s">
        <v>23</v>
      </c>
      <c r="B5" s="95">
        <v>45291</v>
      </c>
      <c r="C5" s="95">
        <v>44926</v>
      </c>
      <c r="D5" s="5" t="s">
        <v>71</v>
      </c>
      <c r="F5" s="95">
        <v>45291</v>
      </c>
      <c r="G5" s="95">
        <v>44926</v>
      </c>
      <c r="H5" s="5" t="s">
        <v>71</v>
      </c>
    </row>
    <row r="6" spans="1:8" ht="13.5" thickBot="1">
      <c r="A6" s="105"/>
      <c r="B6" s="96"/>
      <c r="C6" s="96"/>
      <c r="D6" s="6" t="s">
        <v>73</v>
      </c>
      <c r="F6" s="96"/>
      <c r="G6" s="96"/>
      <c r="H6" s="6" t="s">
        <v>73</v>
      </c>
    </row>
    <row r="7" spans="1:17" ht="12.75">
      <c r="A7" s="75" t="s">
        <v>50</v>
      </c>
      <c r="B7" s="9">
        <v>7676359</v>
      </c>
      <c r="C7" s="9">
        <v>5136663</v>
      </c>
      <c r="D7" s="30">
        <f>B7/C7-1</f>
        <v>0.4944252718155737</v>
      </c>
      <c r="E7" s="9"/>
      <c r="F7" s="9">
        <v>8432799</v>
      </c>
      <c r="G7" s="9">
        <v>5769630</v>
      </c>
      <c r="H7" s="30">
        <f aca="true" t="shared" si="0" ref="H7:H26">F7/G7-1</f>
        <v>0.46158401838592766</v>
      </c>
      <c r="J7" s="9"/>
      <c r="K7" s="77"/>
      <c r="L7" s="9"/>
      <c r="M7" s="9"/>
      <c r="N7" s="9"/>
      <c r="O7" s="9"/>
      <c r="P7" s="9"/>
      <c r="Q7" s="9"/>
    </row>
    <row r="8" spans="1:17" ht="12.75">
      <c r="A8" s="7" t="s">
        <v>54</v>
      </c>
      <c r="B8" s="108">
        <v>40878</v>
      </c>
      <c r="C8" s="9">
        <v>30203</v>
      </c>
      <c r="D8" s="30">
        <f aca="true" t="shared" si="1" ref="D8:D26">B8/C8-1</f>
        <v>0.3534417110883026</v>
      </c>
      <c r="E8" s="9"/>
      <c r="F8" s="36">
        <v>365101</v>
      </c>
      <c r="G8" s="36">
        <v>262146</v>
      </c>
      <c r="H8" s="30">
        <f t="shared" si="0"/>
        <v>0.3927391606204176</v>
      </c>
      <c r="J8" s="9"/>
      <c r="K8" s="77"/>
      <c r="L8" s="9"/>
      <c r="M8" s="9"/>
      <c r="N8" s="9"/>
      <c r="O8" s="9"/>
      <c r="P8" s="9"/>
      <c r="Q8" s="9"/>
    </row>
    <row r="9" spans="1:17" ht="12.75">
      <c r="A9" s="7" t="s">
        <v>65</v>
      </c>
      <c r="B9" s="9">
        <v>-3389598</v>
      </c>
      <c r="C9" s="9">
        <v>-1502270</v>
      </c>
      <c r="D9" s="30">
        <f t="shared" si="1"/>
        <v>1.2563174396080599</v>
      </c>
      <c r="E9" s="9"/>
      <c r="F9" s="9">
        <v>-3579328</v>
      </c>
      <c r="G9" s="9">
        <v>-1602950</v>
      </c>
      <c r="H9" s="30">
        <f t="shared" si="0"/>
        <v>1.2329629745157367</v>
      </c>
      <c r="J9" s="9"/>
      <c r="K9" s="77"/>
      <c r="L9" s="9"/>
      <c r="M9" s="9"/>
      <c r="N9" s="9"/>
      <c r="O9" s="9"/>
      <c r="P9" s="9"/>
      <c r="Q9" s="9"/>
    </row>
    <row r="10" spans="1:17" ht="12.75">
      <c r="A10" s="7" t="s">
        <v>82</v>
      </c>
      <c r="B10" s="9">
        <v>-8451</v>
      </c>
      <c r="C10" s="9">
        <v>-6356</v>
      </c>
      <c r="D10" s="30">
        <f t="shared" si="1"/>
        <v>0.32960981749527996</v>
      </c>
      <c r="E10" s="9"/>
      <c r="F10" s="9">
        <v>-4992</v>
      </c>
      <c r="G10" s="9">
        <v>-2167</v>
      </c>
      <c r="H10" s="30">
        <f t="shared" si="0"/>
        <v>1.3036455929856947</v>
      </c>
      <c r="J10" s="9"/>
      <c r="K10" s="77"/>
      <c r="L10" s="9"/>
      <c r="M10" s="9"/>
      <c r="N10" s="9"/>
      <c r="O10" s="9"/>
      <c r="P10" s="9"/>
      <c r="Q10" s="9"/>
    </row>
    <row r="11" spans="1:17" ht="12.75">
      <c r="A11" s="13" t="s">
        <v>24</v>
      </c>
      <c r="B11" s="31">
        <f>SUM(B7:B10)</f>
        <v>4319188</v>
      </c>
      <c r="C11" s="31">
        <f>SUM(C7:C10)</f>
        <v>3658240</v>
      </c>
      <c r="D11" s="32">
        <f t="shared" si="1"/>
        <v>0.180673766620014</v>
      </c>
      <c r="E11" s="9"/>
      <c r="F11" s="31">
        <f>SUM(F7:F10)</f>
        <v>5213580</v>
      </c>
      <c r="G11" s="31">
        <f>SUM(G7:G10)</f>
        <v>4426659</v>
      </c>
      <c r="H11" s="32">
        <f t="shared" si="0"/>
        <v>0.177768606075146</v>
      </c>
      <c r="J11" s="9"/>
      <c r="K11" s="77"/>
      <c r="L11" s="9"/>
      <c r="M11" s="9"/>
      <c r="N11" s="9"/>
      <c r="O11" s="9"/>
      <c r="P11" s="9"/>
      <c r="Q11" s="9"/>
    </row>
    <row r="12" spans="1:17" ht="12.75">
      <c r="A12" s="7" t="s">
        <v>25</v>
      </c>
      <c r="B12" s="9">
        <v>1773058</v>
      </c>
      <c r="C12" s="9">
        <v>1526826</v>
      </c>
      <c r="D12" s="30">
        <f t="shared" si="1"/>
        <v>0.161270504956033</v>
      </c>
      <c r="E12" s="9"/>
      <c r="F12" s="9">
        <v>2058966</v>
      </c>
      <c r="G12" s="9">
        <v>1781324</v>
      </c>
      <c r="H12" s="30">
        <f t="shared" si="0"/>
        <v>0.1558627178435814</v>
      </c>
      <c r="J12" s="9"/>
      <c r="K12" s="77"/>
      <c r="L12" s="9"/>
      <c r="M12" s="9"/>
      <c r="N12" s="9"/>
      <c r="O12" s="9"/>
      <c r="P12" s="9"/>
      <c r="Q12" s="9"/>
    </row>
    <row r="13" spans="1:17" ht="12.75">
      <c r="A13" s="7" t="s">
        <v>26</v>
      </c>
      <c r="B13" s="9">
        <v>-667069</v>
      </c>
      <c r="C13" s="9">
        <v>-528369</v>
      </c>
      <c r="D13" s="30">
        <f t="shared" si="1"/>
        <v>0.26250593808493683</v>
      </c>
      <c r="E13" s="9"/>
      <c r="F13" s="9">
        <v>-774686</v>
      </c>
      <c r="G13" s="9">
        <v>-613492</v>
      </c>
      <c r="H13" s="30">
        <f t="shared" si="0"/>
        <v>0.26274833249659335</v>
      </c>
      <c r="J13" s="9"/>
      <c r="K13" s="77"/>
      <c r="L13" s="9"/>
      <c r="M13" s="9"/>
      <c r="N13" s="9"/>
      <c r="O13" s="9"/>
      <c r="P13" s="9"/>
      <c r="Q13" s="9"/>
    </row>
    <row r="14" spans="1:17" ht="12.75">
      <c r="A14" s="14" t="s">
        <v>27</v>
      </c>
      <c r="B14" s="33">
        <f>SUM(B12:B13)</f>
        <v>1105989</v>
      </c>
      <c r="C14" s="33">
        <f>SUM(C12:C13)</f>
        <v>998457</v>
      </c>
      <c r="D14" s="32">
        <f t="shared" si="1"/>
        <v>0.1076981782891</v>
      </c>
      <c r="E14" s="9"/>
      <c r="F14" s="33">
        <f>SUM(F12:F13)</f>
        <v>1284280</v>
      </c>
      <c r="G14" s="33">
        <f>SUM(G12:G13)</f>
        <v>1167832</v>
      </c>
      <c r="H14" s="32">
        <f t="shared" si="0"/>
        <v>0.09971297241384036</v>
      </c>
      <c r="J14" s="9"/>
      <c r="K14" s="77"/>
      <c r="L14" s="9"/>
      <c r="M14" s="9"/>
      <c r="N14" s="9"/>
      <c r="O14" s="9"/>
      <c r="P14" s="9"/>
      <c r="Q14" s="9"/>
    </row>
    <row r="15" spans="1:17" ht="12.75">
      <c r="A15" s="15" t="s">
        <v>28</v>
      </c>
      <c r="B15" s="9">
        <v>539743</v>
      </c>
      <c r="C15" s="9">
        <v>597139</v>
      </c>
      <c r="D15" s="30">
        <f t="shared" si="1"/>
        <v>-0.09611832420927124</v>
      </c>
      <c r="E15" s="9"/>
      <c r="F15" s="9">
        <v>657016</v>
      </c>
      <c r="G15" s="9">
        <v>686070</v>
      </c>
      <c r="H15" s="30">
        <f t="shared" si="0"/>
        <v>-0.042348448409054495</v>
      </c>
      <c r="J15" s="9"/>
      <c r="K15" s="77"/>
      <c r="L15" s="9"/>
      <c r="M15" s="9"/>
      <c r="N15" s="9"/>
      <c r="O15" s="9"/>
      <c r="P15" s="9"/>
      <c r="Q15" s="9"/>
    </row>
    <row r="16" spans="1:17" ht="30" customHeight="1">
      <c r="A16" s="41" t="s">
        <v>74</v>
      </c>
      <c r="B16" s="9">
        <v>166329</v>
      </c>
      <c r="C16" s="9">
        <v>-126119</v>
      </c>
      <c r="D16" s="53" t="s">
        <v>78</v>
      </c>
      <c r="E16" s="9"/>
      <c r="F16" s="9">
        <v>167647</v>
      </c>
      <c r="G16" s="9">
        <v>-121638</v>
      </c>
      <c r="H16" s="53" t="s">
        <v>78</v>
      </c>
      <c r="J16" s="9"/>
      <c r="K16" s="77"/>
      <c r="L16" s="9"/>
      <c r="M16" s="9"/>
      <c r="N16" s="9"/>
      <c r="O16" s="9"/>
      <c r="P16" s="9"/>
      <c r="Q16" s="9"/>
    </row>
    <row r="17" spans="1:17" ht="26.25">
      <c r="A17" s="41" t="s">
        <v>75</v>
      </c>
      <c r="B17" s="9">
        <v>178247</v>
      </c>
      <c r="C17" s="9">
        <v>-13842</v>
      </c>
      <c r="D17" s="53" t="s">
        <v>78</v>
      </c>
      <c r="E17" s="9"/>
      <c r="F17" s="9">
        <v>143466</v>
      </c>
      <c r="G17" s="9">
        <v>-17252</v>
      </c>
      <c r="H17" s="53" t="s">
        <v>78</v>
      </c>
      <c r="J17" s="9"/>
      <c r="K17" s="77"/>
      <c r="L17" s="9"/>
      <c r="M17" s="9"/>
      <c r="N17" s="9"/>
      <c r="O17" s="9"/>
      <c r="P17" s="9"/>
      <c r="Q17" s="9"/>
    </row>
    <row r="18" spans="1:17" ht="26.25">
      <c r="A18" s="10" t="s">
        <v>59</v>
      </c>
      <c r="B18" s="9">
        <v>-86886</v>
      </c>
      <c r="C18" s="9">
        <v>-143513</v>
      </c>
      <c r="D18" s="30">
        <f t="shared" si="1"/>
        <v>-0.39457749472173254</v>
      </c>
      <c r="E18" s="9"/>
      <c r="F18" s="9">
        <v>-93647</v>
      </c>
      <c r="G18" s="9">
        <v>-153684</v>
      </c>
      <c r="H18" s="30">
        <f t="shared" si="0"/>
        <v>-0.3906522474688322</v>
      </c>
      <c r="J18" s="9"/>
      <c r="K18" s="77"/>
      <c r="L18" s="9"/>
      <c r="M18" s="9"/>
      <c r="N18" s="9"/>
      <c r="O18" s="9"/>
      <c r="P18" s="9"/>
      <c r="Q18" s="9"/>
    </row>
    <row r="19" spans="1:17" ht="12.75">
      <c r="A19" s="15" t="s">
        <v>29</v>
      </c>
      <c r="B19" s="9">
        <v>214536</v>
      </c>
      <c r="C19" s="9">
        <v>389627</v>
      </c>
      <c r="D19" s="30">
        <f t="shared" si="1"/>
        <v>-0.4493810747201811</v>
      </c>
      <c r="E19" s="9"/>
      <c r="F19" s="9">
        <v>370340</v>
      </c>
      <c r="G19" s="73">
        <v>291969</v>
      </c>
      <c r="H19" s="30">
        <f t="shared" si="0"/>
        <v>0.26842233250790315</v>
      </c>
      <c r="J19" s="9"/>
      <c r="K19" s="77"/>
      <c r="L19" s="9"/>
      <c r="M19" s="9"/>
      <c r="N19" s="9"/>
      <c r="O19" s="9"/>
      <c r="P19" s="9"/>
      <c r="Q19" s="9"/>
    </row>
    <row r="20" spans="1:17" ht="13.5" thickBot="1">
      <c r="A20" s="13" t="s">
        <v>30</v>
      </c>
      <c r="B20" s="34">
        <f>SUM(B14:B19)+B11</f>
        <v>6437146</v>
      </c>
      <c r="C20" s="34">
        <f>SUM(C14:C19)+C11</f>
        <v>5359989</v>
      </c>
      <c r="D20" s="35">
        <f t="shared" si="1"/>
        <v>0.20096253928879326</v>
      </c>
      <c r="E20" s="9"/>
      <c r="F20" s="34">
        <f>SUM(F14:F19)+F11</f>
        <v>7742682</v>
      </c>
      <c r="G20" s="34">
        <f>SUM(G14:G19)+G11</f>
        <v>6279956</v>
      </c>
      <c r="H20" s="35">
        <f t="shared" si="0"/>
        <v>0.2329197847883011</v>
      </c>
      <c r="J20" s="9"/>
      <c r="K20" s="77"/>
      <c r="L20" s="9"/>
      <c r="M20" s="9"/>
      <c r="N20" s="9"/>
      <c r="O20" s="9"/>
      <c r="P20" s="9"/>
      <c r="Q20" s="9"/>
    </row>
    <row r="21" spans="1:17" ht="39.75" thickTop="1">
      <c r="A21" s="41" t="s">
        <v>83</v>
      </c>
      <c r="B21" s="73">
        <v>-273152</v>
      </c>
      <c r="C21" s="9">
        <v>-320081</v>
      </c>
      <c r="D21" s="53">
        <f t="shared" si="1"/>
        <v>-0.14661601282175452</v>
      </c>
      <c r="E21" s="9"/>
      <c r="F21" s="73">
        <v>-420716</v>
      </c>
      <c r="G21" s="73">
        <v>-553162</v>
      </c>
      <c r="H21" s="54">
        <f t="shared" si="0"/>
        <v>-0.23943437907882326</v>
      </c>
      <c r="J21" s="9"/>
      <c r="K21" s="77"/>
      <c r="L21" s="9"/>
      <c r="M21" s="9"/>
      <c r="N21" s="9"/>
      <c r="O21" s="9"/>
      <c r="P21" s="9"/>
      <c r="Q21" s="9"/>
    </row>
    <row r="22" spans="1:17" ht="12.75">
      <c r="A22" s="41" t="s">
        <v>76</v>
      </c>
      <c r="B22" s="73">
        <v>-100026</v>
      </c>
      <c r="C22" s="9">
        <v>42060</v>
      </c>
      <c r="D22" s="53" t="s">
        <v>79</v>
      </c>
      <c r="E22" s="9"/>
      <c r="F22" s="73">
        <v>-92103</v>
      </c>
      <c r="G22" s="73">
        <v>58007</v>
      </c>
      <c r="H22" s="53" t="s">
        <v>79</v>
      </c>
      <c r="J22" s="9"/>
      <c r="K22" s="77"/>
      <c r="L22" s="9"/>
      <c r="M22" s="9"/>
      <c r="N22" s="9"/>
      <c r="O22" s="9"/>
      <c r="P22" s="9"/>
      <c r="Q22" s="9"/>
    </row>
    <row r="23" spans="1:17" ht="12.75">
      <c r="A23" s="15" t="s">
        <v>31</v>
      </c>
      <c r="B23" s="36">
        <v>-1613996</v>
      </c>
      <c r="C23" s="9">
        <v>-1385160</v>
      </c>
      <c r="D23" s="30">
        <f t="shared" si="1"/>
        <v>0.16520546362875055</v>
      </c>
      <c r="E23" s="9"/>
      <c r="F23" s="36">
        <v>-1967518</v>
      </c>
      <c r="G23" s="36">
        <v>-1655533</v>
      </c>
      <c r="H23" s="30">
        <f t="shared" si="0"/>
        <v>0.18844988290780074</v>
      </c>
      <c r="J23" s="9"/>
      <c r="K23" s="77"/>
      <c r="L23" s="9"/>
      <c r="M23" s="9"/>
      <c r="N23" s="76"/>
      <c r="O23" s="30"/>
      <c r="P23" s="9"/>
      <c r="Q23" s="9"/>
    </row>
    <row r="24" spans="1:17" ht="12.75">
      <c r="A24" s="15" t="s">
        <v>32</v>
      </c>
      <c r="B24" s="36">
        <v>-404248</v>
      </c>
      <c r="C24" s="9">
        <v>-350902</v>
      </c>
      <c r="D24" s="30">
        <f t="shared" si="1"/>
        <v>0.1520253518076271</v>
      </c>
      <c r="E24" s="9"/>
      <c r="F24" s="36">
        <v>-450548</v>
      </c>
      <c r="G24" s="36">
        <v>-392996</v>
      </c>
      <c r="H24" s="30">
        <f t="shared" si="0"/>
        <v>0.14644423861820477</v>
      </c>
      <c r="I24" s="9"/>
      <c r="J24" s="9"/>
      <c r="K24" s="77"/>
      <c r="L24" s="9"/>
      <c r="M24" s="9"/>
      <c r="N24" s="9"/>
      <c r="O24" s="9"/>
      <c r="P24" s="9"/>
      <c r="Q24" s="9"/>
    </row>
    <row r="25" spans="1:17" ht="13.5" thickBot="1">
      <c r="A25" s="10" t="s">
        <v>33</v>
      </c>
      <c r="B25" s="37">
        <v>-917228</v>
      </c>
      <c r="C25" s="9">
        <v>-925226</v>
      </c>
      <c r="D25" s="30">
        <f t="shared" si="1"/>
        <v>-0.00864437445553845</v>
      </c>
      <c r="E25" s="9"/>
      <c r="F25" s="37">
        <v>-1105565</v>
      </c>
      <c r="G25" s="74">
        <v>-935219</v>
      </c>
      <c r="H25" s="30">
        <f t="shared" si="0"/>
        <v>0.1821455723204939</v>
      </c>
      <c r="J25" s="9"/>
      <c r="K25" s="77"/>
      <c r="L25" s="9"/>
      <c r="M25" s="9"/>
      <c r="N25" s="9"/>
      <c r="O25" s="9"/>
      <c r="P25" s="9"/>
      <c r="Q25" s="9"/>
    </row>
    <row r="26" spans="1:17" ht="13.5" thickBot="1">
      <c r="A26" s="13" t="s">
        <v>34</v>
      </c>
      <c r="B26" s="38">
        <f>B25+B24+B23+B21+B22</f>
        <v>-3308650</v>
      </c>
      <c r="C26" s="38">
        <f>C25+C24+C23+C21+C22</f>
        <v>-2939309</v>
      </c>
      <c r="D26" s="39">
        <f t="shared" si="1"/>
        <v>0.12565572384529844</v>
      </c>
      <c r="E26" s="9"/>
      <c r="F26" s="38">
        <f>F25+F24+F23+F21+F22</f>
        <v>-4036450</v>
      </c>
      <c r="G26" s="38">
        <f>G25+G24+G23+G21+G22</f>
        <v>-3478903</v>
      </c>
      <c r="H26" s="39">
        <f t="shared" si="0"/>
        <v>0.16026517554527975</v>
      </c>
      <c r="J26" s="9"/>
      <c r="K26" s="77"/>
      <c r="L26" s="9"/>
      <c r="M26" s="9"/>
      <c r="N26" s="9"/>
      <c r="O26" s="9"/>
      <c r="P26" s="9"/>
      <c r="Q26" s="9"/>
    </row>
    <row r="27" spans="1:17" ht="12" customHeight="1" thickTop="1">
      <c r="A27" s="10"/>
      <c r="B27" s="11"/>
      <c r="C27" s="11"/>
      <c r="D27" s="8"/>
      <c r="E27" s="9"/>
      <c r="F27" s="11"/>
      <c r="G27" s="11"/>
      <c r="H27" s="8"/>
      <c r="K27" s="77"/>
      <c r="L27" s="9"/>
      <c r="M27" s="9"/>
      <c r="N27" s="9"/>
      <c r="O27" s="9"/>
      <c r="P27" s="9"/>
      <c r="Q27" s="9"/>
    </row>
    <row r="28" spans="1:17" ht="12.75">
      <c r="A28" s="13" t="s">
        <v>35</v>
      </c>
      <c r="B28" s="40">
        <f>B20+B26</f>
        <v>3128496</v>
      </c>
      <c r="C28" s="40">
        <f>C20+C26</f>
        <v>2420680</v>
      </c>
      <c r="D28" s="32">
        <f>B28/C28-1</f>
        <v>0.29240378736553363</v>
      </c>
      <c r="E28" s="9"/>
      <c r="F28" s="40">
        <f>F20+F26</f>
        <v>3706232</v>
      </c>
      <c r="G28" s="40">
        <f>G20+G26</f>
        <v>2801053</v>
      </c>
      <c r="H28" s="32">
        <f>F28/G28-1</f>
        <v>0.32315668428980104</v>
      </c>
      <c r="J28" s="9"/>
      <c r="K28" s="77"/>
      <c r="L28" s="9"/>
      <c r="M28" s="9"/>
      <c r="N28" s="9"/>
      <c r="O28" s="9"/>
      <c r="P28" s="9"/>
      <c r="Q28" s="9"/>
    </row>
    <row r="29" spans="1:17" ht="13.5" thickBot="1">
      <c r="A29" s="15" t="s">
        <v>51</v>
      </c>
      <c r="B29" s="37">
        <v>-637924</v>
      </c>
      <c r="C29" s="37">
        <v>-242681</v>
      </c>
      <c r="D29" s="30">
        <f>B29/C29-1</f>
        <v>1.6286524284966686</v>
      </c>
      <c r="E29" s="9"/>
      <c r="F29" s="9">
        <v>-721731</v>
      </c>
      <c r="G29" s="9">
        <v>-312636</v>
      </c>
      <c r="H29" s="30">
        <f>F29/G29-1</f>
        <v>1.308534525774383</v>
      </c>
      <c r="J29" s="9"/>
      <c r="K29" s="77"/>
      <c r="L29" s="9"/>
      <c r="M29" s="9"/>
      <c r="N29" s="9"/>
      <c r="O29" s="9"/>
      <c r="P29" s="9"/>
      <c r="Q29" s="9"/>
    </row>
    <row r="30" spans="1:17" ht="13.5" thickBot="1">
      <c r="A30" s="14" t="s">
        <v>36</v>
      </c>
      <c r="B30" s="38">
        <f>B28+B29</f>
        <v>2490572</v>
      </c>
      <c r="C30" s="38">
        <f>C28+C29</f>
        <v>2177999</v>
      </c>
      <c r="D30" s="39">
        <f>B30/C30-1</f>
        <v>0.14351383999717182</v>
      </c>
      <c r="E30" s="9"/>
      <c r="F30" s="38">
        <f>F28+F29</f>
        <v>2984501</v>
      </c>
      <c r="G30" s="72">
        <f>G28+G29</f>
        <v>2488417</v>
      </c>
      <c r="H30" s="39">
        <f>F30/G30-1</f>
        <v>0.1993572620666071</v>
      </c>
      <c r="J30" s="9"/>
      <c r="K30" s="77"/>
      <c r="L30" s="9"/>
      <c r="M30" s="9"/>
      <c r="N30" s="9"/>
      <c r="O30" s="9"/>
      <c r="P30" s="9"/>
      <c r="Q30" s="9"/>
    </row>
    <row r="31" ht="13.5" thickTop="1"/>
    <row r="32" ht="12.75">
      <c r="C32" s="9"/>
    </row>
    <row r="33" spans="1:8" ht="12.75">
      <c r="A33" s="86" t="s">
        <v>77</v>
      </c>
      <c r="B33" s="57"/>
      <c r="C33" s="57"/>
      <c r="D33" s="57"/>
      <c r="E33" s="57"/>
      <c r="F33" s="57"/>
      <c r="G33" s="57"/>
      <c r="H33" s="57"/>
    </row>
    <row r="36" spans="1:8" ht="12.75">
      <c r="A36" s="22" t="s">
        <v>39</v>
      </c>
      <c r="F36" s="99" t="s">
        <v>69</v>
      </c>
      <c r="G36" s="101"/>
      <c r="H36" s="101"/>
    </row>
    <row r="37" spans="1:8" ht="12.75">
      <c r="A37" s="20" t="s">
        <v>38</v>
      </c>
      <c r="F37" s="102" t="s">
        <v>68</v>
      </c>
      <c r="G37" s="103"/>
      <c r="H37" s="103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&amp;L&amp;1#&amp;"Calibri"&amp;10&amp;K000000Clasificare: Uz Intern</oddFooter>
  </headerFooter>
  <ignoredErrors>
    <ignoredError sqref="B11:C11 F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Mircea Emil Ilea</cp:lastModifiedBy>
  <cp:lastPrinted>2022-07-12T12:05:49Z</cp:lastPrinted>
  <dcterms:created xsi:type="dcterms:W3CDTF">2019-10-07T13:12:44Z</dcterms:created>
  <dcterms:modified xsi:type="dcterms:W3CDTF">2024-03-14T08:45:14Z</dcterms:modified>
  <cp:category/>
  <cp:version/>
  <cp:contentType/>
  <cp:contentStatus/>
</cp:coreProperties>
</file>